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\Finanse\Rada_Rodzicow\"/>
    </mc:Choice>
  </mc:AlternateContent>
  <xr:revisionPtr revIDLastSave="0" documentId="13_ncr:1_{DEAE0AB3-EEEF-4F0F-9133-8A827E5D2E7F}" xr6:coauthVersionLast="47" xr6:coauthVersionMax="47" xr10:uidLastSave="{00000000-0000-0000-0000-000000000000}"/>
  <bookViews>
    <workbookView xWindow="-2630" yWindow="-14510" windowWidth="25820" windowHeight="14620" tabRatio="500" activeTab="1" xr2:uid="{00000000-000D-0000-FFFF-FFFF00000000}"/>
  </bookViews>
  <sheets>
    <sheet name="2020-2021" sheetId="2" r:id="rId1"/>
    <sheet name="2021-202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3" i="3" l="1"/>
  <c r="E23" i="3"/>
  <c r="W3" i="3"/>
  <c r="D18" i="3"/>
  <c r="G3" i="3"/>
  <c r="F3" i="3"/>
  <c r="N3" i="3" l="1"/>
  <c r="P3" i="3"/>
  <c r="N26" i="3"/>
  <c r="N25" i="3"/>
  <c r="N24" i="3"/>
  <c r="N20" i="3"/>
  <c r="N21" i="3"/>
  <c r="N22" i="3"/>
  <c r="N23" i="3"/>
  <c r="N19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4" i="3"/>
  <c r="L18" i="3"/>
  <c r="O3" i="3" s="1"/>
  <c r="P3" i="2"/>
  <c r="L11" i="2"/>
  <c r="L10" i="2"/>
  <c r="Q3" i="3"/>
  <c r="G3" i="2"/>
  <c r="Q3" i="2"/>
  <c r="N4" i="2"/>
  <c r="N5" i="2"/>
  <c r="N6" i="2"/>
  <c r="N7" i="2"/>
  <c r="N8" i="2"/>
  <c r="F12" i="2"/>
  <c r="F5" i="2"/>
  <c r="F6" i="2"/>
  <c r="F7" i="2"/>
  <c r="F8" i="2"/>
  <c r="F9" i="2"/>
  <c r="F10" i="2"/>
  <c r="F11" i="2"/>
  <c r="F4" i="2"/>
  <c r="T3" i="3" l="1"/>
  <c r="O3" i="2"/>
  <c r="T3" i="2"/>
  <c r="R3" i="3"/>
  <c r="S3" i="3" s="1"/>
  <c r="H3" i="3"/>
  <c r="V3" i="3" s="1"/>
  <c r="F3" i="2"/>
  <c r="N3" i="2"/>
  <c r="U3" i="3" l="1"/>
  <c r="R3" i="2"/>
  <c r="S3" i="2" s="1"/>
  <c r="U3" i="2"/>
  <c r="H3" i="2" l="1"/>
  <c r="V3" i="2" s="1"/>
</calcChain>
</file>

<file path=xl/sharedStrings.xml><?xml version="1.0" encoding="utf-8"?>
<sst xmlns="http://schemas.openxmlformats.org/spreadsheetml/2006/main" count="166" uniqueCount="113">
  <si>
    <t>GOTÓWKA</t>
  </si>
  <si>
    <t>BANK W MOGILANACH</t>
  </si>
  <si>
    <t>Data wpłaty</t>
  </si>
  <si>
    <t>Wpacający</t>
  </si>
  <si>
    <t>Szkoła/Przedszkole</t>
  </si>
  <si>
    <t>Operacje gotówkowe</t>
  </si>
  <si>
    <t>Komentarz</t>
  </si>
  <si>
    <t>Saldo w gotówce</t>
  </si>
  <si>
    <t>Wpłacający</t>
  </si>
  <si>
    <t>Wpływy/wypływy z banku w Mogilanach</t>
  </si>
  <si>
    <t>Saldo w banku w Mogilanach</t>
  </si>
  <si>
    <t>2800 - z konta w Skawinie,  821.6 - z kiermaszu Bożonarodzeniowego, 4345.83 - gotówka przechowywana przeze mnie</t>
  </si>
  <si>
    <t>Otylia Śmiech</t>
  </si>
  <si>
    <t>Agata Kołek</t>
  </si>
  <si>
    <t>Bank</t>
  </si>
  <si>
    <t>Tomasz Kołek</t>
  </si>
  <si>
    <t>1)</t>
  </si>
  <si>
    <t>Nikodem Rak</t>
  </si>
  <si>
    <t>Eryk Barzyk</t>
  </si>
  <si>
    <t>Gabrysia Depa</t>
  </si>
  <si>
    <t>Zebrane podczas wywiadowki</t>
  </si>
  <si>
    <t>Gotówka posostała z roku szkolnego 2019/2020</t>
  </si>
  <si>
    <t>Wpłata do szkoły za fakturę - artykuły z firmy Bambino</t>
  </si>
  <si>
    <t>Faktury nie odebrałam, dowiedziałam się, że jest u pani wicedyrektor, której nie było; mam za to potwierdzenie rzekazania gotówki na ten cel z sekretariatu</t>
  </si>
  <si>
    <t>Joanna Burek</t>
  </si>
  <si>
    <t>6b)</t>
  </si>
  <si>
    <t>3a)</t>
  </si>
  <si>
    <t>Michał Kotaś</t>
  </si>
  <si>
    <t>Marysia Pirowska</t>
  </si>
  <si>
    <t>Karol Biernacki</t>
  </si>
  <si>
    <t>Henryk Bernacchini</t>
  </si>
  <si>
    <t>Odebrane z sekretariatu</t>
  </si>
  <si>
    <t>Odsetki</t>
  </si>
  <si>
    <t>Milena i Kalina Muszyńska</t>
  </si>
  <si>
    <t>Szkoła?</t>
  </si>
  <si>
    <t>Antoni Zając</t>
  </si>
  <si>
    <t>Sta Zalewski</t>
  </si>
  <si>
    <t>4)</t>
  </si>
  <si>
    <t>E i K Kołodziejczyk</t>
  </si>
  <si>
    <t>?</t>
  </si>
  <si>
    <t>Stan początkowy w roku szkolnym 2020/2021 (Bank w Mogilanach + gotówka u Agaty Kołek)</t>
  </si>
  <si>
    <t>Opłata faktur: (S)FS-KZLE/290/2021 - 1 ZL, (S)FS-KN/740/2021 - 1645,40 ZL</t>
  </si>
  <si>
    <t>Opłata faktury: (S)FS-KN/2934/2021 - 203,94 ZL</t>
  </si>
  <si>
    <t>Wpłata dla pani Agnieszki Surowki za fakture: 3x "Antologia poezji polskiej"</t>
  </si>
  <si>
    <t>Wydatki</t>
  </si>
  <si>
    <t>Suma wydatkow bankowych I gotówkowych</t>
  </si>
  <si>
    <t>Przychów = wpłaty i odsetki</t>
  </si>
  <si>
    <t>Przychód = wpłaty</t>
  </si>
  <si>
    <t xml:space="preserve">Pieniądze zebrane w roku szkolnym 2020/2021 </t>
  </si>
  <si>
    <t>Saldo spodziewane</t>
  </si>
  <si>
    <t>Saldo prawdziwe (Bank w Mogilanach +  Gotówka)</t>
  </si>
  <si>
    <t>Saldo po przeniesione z poprzedniego roku</t>
  </si>
  <si>
    <t>Wydatki gotówkowe</t>
  </si>
  <si>
    <t>Suma pieniędzy na rok szkolny</t>
  </si>
  <si>
    <t>Gotówka posostała z roku szkolnego 2020/2021</t>
  </si>
  <si>
    <t>Saldo z poprzedniego roku</t>
  </si>
  <si>
    <t>Jakub Jankowicz</t>
  </si>
  <si>
    <t>Asia i Natalia Burda</t>
  </si>
  <si>
    <t>7b)</t>
  </si>
  <si>
    <t>Julia Luzar</t>
  </si>
  <si>
    <t>7a)</t>
  </si>
  <si>
    <t>Filip i Kacper Nocoń</t>
  </si>
  <si>
    <t>Cezary Betlej</t>
  </si>
  <si>
    <t>OPA</t>
  </si>
  <si>
    <t>Kamil Witas</t>
  </si>
  <si>
    <t>Faktura FVSIN/24/11/2021</t>
  </si>
  <si>
    <t>Książeczki do przedszkola</t>
  </si>
  <si>
    <t>SP Konary na Szkolny Klub Sportowy</t>
  </si>
  <si>
    <t>Magdalena Marszalek</t>
  </si>
  <si>
    <t>Na zakup zabawek dla grupy Żabek</t>
  </si>
  <si>
    <t>Ewa i Michał Bartosik</t>
  </si>
  <si>
    <t>4b)</t>
  </si>
  <si>
    <t>Paulina, Magdalena Jurkiewicz</t>
  </si>
  <si>
    <t>MAGDALENA BURDA</t>
  </si>
  <si>
    <t>Zofia i Szymon Burda</t>
  </si>
  <si>
    <t>Natalia, Filip Gawor</t>
  </si>
  <si>
    <t>3, prz</t>
  </si>
  <si>
    <t>Magdalena Kołodziejczyk</t>
  </si>
  <si>
    <t>Katarzyna Matuszyńska</t>
  </si>
  <si>
    <t>Nikodem i Remigiusz Rak</t>
  </si>
  <si>
    <t>4a), ?</t>
  </si>
  <si>
    <t>Katarzyna Gontarz</t>
  </si>
  <si>
    <t>Stanisław Zalewski</t>
  </si>
  <si>
    <t>Gaja i Bianka Gąsior</t>
  </si>
  <si>
    <t>Julia Hanus</t>
  </si>
  <si>
    <t>Żabki</t>
  </si>
  <si>
    <t>sportplus.pl</t>
  </si>
  <si>
    <t>PRZEL.EBA. 14164198 dodatkowy sprzęt sportowy dla szkoły</t>
  </si>
  <si>
    <t>Agnieszka Paluch</t>
  </si>
  <si>
    <t>Aneta Napieraj</t>
  </si>
  <si>
    <t>Nina Tylek</t>
  </si>
  <si>
    <t>Izabela Łącka-Kuborek</t>
  </si>
  <si>
    <t>PODSUMOWANIE ZA ROK 2020-2021</t>
  </si>
  <si>
    <t>Kiermasz świąteczny</t>
  </si>
  <si>
    <t>Piłkarzyki na górny korytarz</t>
  </si>
  <si>
    <t>4a)</t>
  </si>
  <si>
    <t>Zofia Cassagne</t>
  </si>
  <si>
    <t xml:space="preserve">Pieniądze zebrane w roku szkolnym 2021/2022 </t>
  </si>
  <si>
    <t>Na realizuję SKS przez Pana Janusza Janika i Łukasza Noconia do grudnia 2022</t>
  </si>
  <si>
    <t>Stowarzyszenie Misji Afrykańskich, SP Konary dla ośrodka TANGA, kapelu
sze, pieniadze zebrane przez dzieci w szkole I przekazane mi w gotowce</t>
  </si>
  <si>
    <t>Oliwier Boczarski</t>
  </si>
  <si>
    <t>Barbara Szczepanik</t>
  </si>
  <si>
    <t>Prowizja od operacji</t>
  </si>
  <si>
    <t>Bartłomiej Kotaś</t>
  </si>
  <si>
    <t>Grzegorz Kotaś</t>
  </si>
  <si>
    <t>Od pani Kurnik</t>
  </si>
  <si>
    <t>Rozliczenie przekazu bankowego wolontariatu</t>
  </si>
  <si>
    <t>Pieniadze z pikniku</t>
  </si>
  <si>
    <t xml:space="preserve">Pieniadze zostawione w sekretariacie na nagrody ksiazkowe </t>
  </si>
  <si>
    <t>Faktury za wydatki na piknik</t>
  </si>
  <si>
    <t>Koszt sceny na piknik</t>
  </si>
  <si>
    <t>Przychód całkowity</t>
  </si>
  <si>
    <t>PODSUMOWANIE ZA ROK 2021-2022 DO CZERWCA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</si>
</sst>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0;[Red]0.00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5CDD9"/>
        <bgColor rgb="FFC1DCB2"/>
      </patternFill>
    </fill>
    <fill>
      <patternFill patternType="solid">
        <fgColor rgb="FFF8CBAD"/>
        <bgColor rgb="FFFFE9A3"/>
      </patternFill>
    </fill>
    <fill>
      <patternFill patternType="solid">
        <fgColor rgb="FFADB9CA"/>
        <bgColor rgb="FFC5CDD9"/>
      </patternFill>
    </fill>
    <fill>
      <patternFill patternType="solid">
        <fgColor rgb="FFE7E6E6"/>
        <bgColor rgb="FFE1E5EB"/>
      </patternFill>
    </fill>
    <fill>
      <patternFill patternType="solid">
        <fgColor rgb="FFFFF2CD"/>
        <bgColor rgb="FFFBE5D6"/>
      </patternFill>
    </fill>
    <fill>
      <patternFill patternType="solid">
        <fgColor rgb="FFFBE5D6"/>
        <bgColor rgb="FFFFF2CD"/>
      </patternFill>
    </fill>
    <fill>
      <patternFill patternType="solid">
        <fgColor rgb="FFFFFFFF"/>
        <bgColor rgb="FFE8F2E2"/>
      </patternFill>
    </fill>
    <fill>
      <patternFill patternType="solid">
        <fgColor theme="7" tint="0.59999389629810485"/>
        <bgColor rgb="FFFBE5D6"/>
      </patternFill>
    </fill>
    <fill>
      <patternFill patternType="solid">
        <fgColor theme="7" tint="0.59999389629810485"/>
        <bgColor rgb="FFFFF2CD"/>
      </patternFill>
    </fill>
    <fill>
      <patternFill patternType="solid">
        <fgColor theme="7" tint="0.39997558519241921"/>
        <bgColor rgb="FFFFF2CD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165" fontId="0" fillId="0" borderId="1" xfId="0" applyNumberFormat="1" applyBorder="1" applyAlignment="1">
      <alignment wrapText="1"/>
    </xf>
    <xf numFmtId="164" fontId="0" fillId="0" borderId="1" xfId="0" applyNumberFormat="1" applyBorder="1" applyAlignment="1"/>
    <xf numFmtId="165" fontId="0" fillId="0" borderId="1" xfId="0" applyNumberFormat="1" applyBorder="1" applyAlignment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0" fillId="6" borderId="1" xfId="0" applyNumberFormat="1" applyFill="1" applyBorder="1"/>
    <xf numFmtId="0" fontId="0" fillId="6" borderId="1" xfId="0" applyFont="1" applyFill="1" applyBorder="1" applyAlignment="1">
      <alignment wrapText="1"/>
    </xf>
    <xf numFmtId="0" fontId="0" fillId="6" borderId="1" xfId="0" applyFill="1" applyBorder="1"/>
    <xf numFmtId="2" fontId="0" fillId="6" borderId="1" xfId="0" applyNumberFormat="1" applyFill="1" applyBorder="1"/>
    <xf numFmtId="165" fontId="0" fillId="6" borderId="1" xfId="0" applyNumberFormat="1" applyFont="1" applyFill="1" applyBorder="1" applyAlignment="1">
      <alignment wrapText="1"/>
    </xf>
    <xf numFmtId="164" fontId="0" fillId="7" borderId="1" xfId="0" applyNumberFormat="1" applyFill="1" applyBorder="1" applyAlignment="1"/>
    <xf numFmtId="0" fontId="0" fillId="7" borderId="1" xfId="0" applyFont="1" applyFill="1" applyBorder="1" applyAlignment="1">
      <alignment wrapText="1"/>
    </xf>
    <xf numFmtId="2" fontId="1" fillId="7" borderId="2" xfId="0" applyNumberFormat="1" applyFont="1" applyFill="1" applyBorder="1"/>
    <xf numFmtId="0" fontId="1" fillId="7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/>
    <xf numFmtId="165" fontId="1" fillId="4" borderId="1" xfId="0" applyNumberFormat="1" applyFont="1" applyFill="1" applyBorder="1"/>
    <xf numFmtId="0" fontId="0" fillId="7" borderId="3" xfId="0" applyFont="1" applyFill="1" applyBorder="1" applyAlignment="1">
      <alignment wrapText="1"/>
    </xf>
    <xf numFmtId="0" fontId="0" fillId="7" borderId="4" xfId="0" applyFont="1" applyFill="1" applyBorder="1" applyAlignment="1">
      <alignment wrapText="1"/>
    </xf>
    <xf numFmtId="165" fontId="0" fillId="0" borderId="1" xfId="0" applyNumberFormat="1" applyBorder="1"/>
    <xf numFmtId="0" fontId="0" fillId="0" borderId="1" xfId="0" applyFont="1" applyBorder="1" applyAlignment="1">
      <alignment wrapText="1"/>
    </xf>
    <xf numFmtId="2" fontId="0" fillId="0" borderId="1" xfId="0" applyNumberFormat="1" applyBorder="1" applyAlignment="1"/>
    <xf numFmtId="0" fontId="0" fillId="0" borderId="5" xfId="0" applyBorder="1" applyAlignment="1">
      <alignment wrapText="1"/>
    </xf>
    <xf numFmtId="165" fontId="0" fillId="6" borderId="1" xfId="0" applyNumberFormat="1" applyFont="1" applyFill="1" applyBorder="1"/>
    <xf numFmtId="164" fontId="0" fillId="6" borderId="1" xfId="0" applyNumberFormat="1" applyFont="1" applyFill="1" applyBorder="1" applyAlignment="1">
      <alignment wrapText="1"/>
    </xf>
    <xf numFmtId="2" fontId="0" fillId="6" borderId="2" xfId="0" applyNumberFormat="1" applyFill="1" applyBorder="1"/>
    <xf numFmtId="0" fontId="0" fillId="0" borderId="3" xfId="0" applyBorder="1" applyAlignment="1">
      <alignment wrapText="1"/>
    </xf>
    <xf numFmtId="2" fontId="1" fillId="8" borderId="5" xfId="0" applyNumberFormat="1" applyFont="1" applyFill="1" applyBorder="1" applyAlignment="1"/>
    <xf numFmtId="0" fontId="1" fillId="8" borderId="5" xfId="0" applyFont="1" applyFill="1" applyBorder="1" applyAlignment="1">
      <alignment wrapText="1"/>
    </xf>
    <xf numFmtId="2" fontId="0" fillId="0" borderId="5" xfId="0" applyNumberFormat="1" applyBorder="1" applyAlignment="1"/>
    <xf numFmtId="165" fontId="0" fillId="0" borderId="4" xfId="0" applyNumberFormat="1" applyBorder="1" applyAlignment="1"/>
    <xf numFmtId="0" fontId="0" fillId="6" borderId="2" xfId="0" applyFont="1" applyFill="1" applyBorder="1" applyAlignment="1">
      <alignment wrapText="1"/>
    </xf>
    <xf numFmtId="4" fontId="0" fillId="6" borderId="2" xfId="0" applyNumberFormat="1" applyFill="1" applyBorder="1"/>
    <xf numFmtId="165" fontId="0" fillId="6" borderId="2" xfId="0" applyNumberFormat="1" applyFill="1" applyBorder="1" applyAlignment="1">
      <alignment wrapText="1"/>
    </xf>
    <xf numFmtId="2" fontId="0" fillId="6" borderId="2" xfId="0" applyNumberFormat="1" applyFill="1" applyBorder="1" applyAlignment="1">
      <alignment wrapText="1"/>
    </xf>
    <xf numFmtId="165" fontId="2" fillId="6" borderId="1" xfId="0" applyNumberFormat="1" applyFont="1" applyFill="1" applyBorder="1" applyAlignment="1">
      <alignment wrapText="1"/>
    </xf>
    <xf numFmtId="164" fontId="0" fillId="0" borderId="6" xfId="0" applyNumberFormat="1" applyBorder="1" applyAlignment="1"/>
    <xf numFmtId="164" fontId="0" fillId="0" borderId="4" xfId="0" applyNumberFormat="1" applyBorder="1" applyAlignment="1"/>
    <xf numFmtId="2" fontId="0" fillId="7" borderId="1" xfId="0" applyNumberFormat="1" applyFont="1" applyFill="1" applyBorder="1" applyAlignment="1">
      <alignment wrapText="1"/>
    </xf>
    <xf numFmtId="2" fontId="4" fillId="7" borderId="1" xfId="0" applyNumberFormat="1" applyFont="1" applyFill="1" applyBorder="1" applyAlignment="1"/>
    <xf numFmtId="164" fontId="1" fillId="3" borderId="1" xfId="0" applyNumberFormat="1" applyFont="1" applyFill="1" applyBorder="1" applyAlignment="1">
      <alignment horizontal="center"/>
    </xf>
    <xf numFmtId="2" fontId="0" fillId="7" borderId="4" xfId="0" applyNumberFormat="1" applyFont="1" applyFill="1" applyBorder="1" applyAlignment="1">
      <alignment wrapText="1"/>
    </xf>
    <xf numFmtId="2" fontId="1" fillId="7" borderId="1" xfId="0" applyNumberFormat="1" applyFont="1" applyFill="1" applyBorder="1" applyAlignment="1">
      <alignment wrapText="1"/>
    </xf>
    <xf numFmtId="164" fontId="0" fillId="9" borderId="1" xfId="0" applyNumberFormat="1" applyFill="1" applyBorder="1"/>
    <xf numFmtId="0" fontId="0" fillId="9" borderId="1" xfId="0" applyFill="1" applyBorder="1"/>
    <xf numFmtId="0" fontId="0" fillId="9" borderId="1" xfId="0" applyFont="1" applyFill="1" applyBorder="1" applyAlignment="1">
      <alignment wrapText="1"/>
    </xf>
    <xf numFmtId="165" fontId="0" fillId="9" borderId="1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2" fontId="0" fillId="0" borderId="4" xfId="0" applyNumberFormat="1" applyFont="1" applyFill="1" applyBorder="1" applyAlignment="1">
      <alignment wrapText="1"/>
    </xf>
    <xf numFmtId="165" fontId="1" fillId="10" borderId="1" xfId="0" applyNumberFormat="1" applyFont="1" applyFill="1" applyBorder="1" applyAlignment="1">
      <alignment wrapText="1"/>
    </xf>
    <xf numFmtId="164" fontId="1" fillId="11" borderId="1" xfId="0" applyNumberFormat="1" applyFont="1" applyFill="1" applyBorder="1"/>
    <xf numFmtId="2" fontId="3" fillId="9" borderId="1" xfId="0" applyNumberFormat="1" applyFont="1" applyFill="1" applyBorder="1"/>
    <xf numFmtId="165" fontId="3" fillId="9" borderId="1" xfId="0" applyNumberFormat="1" applyFont="1" applyFill="1" applyBorder="1" applyAlignment="1">
      <alignment wrapText="1"/>
    </xf>
    <xf numFmtId="164" fontId="1" fillId="11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B9CA"/>
      <rgbColor rgb="FF808080"/>
      <rgbColor rgb="FF9999FF"/>
      <rgbColor rgb="FF993366"/>
      <rgbColor rgb="FFFFF2CD"/>
      <rgbColor rgb="FFE1E5EB"/>
      <rgbColor rgb="FF660066"/>
      <rgbColor rgb="FFFF8080"/>
      <rgbColor rgb="FF0066CC"/>
      <rgbColor rgb="FFC5CD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E8F2E2"/>
      <rgbColor rgb="FFFFE9A3"/>
      <rgbColor rgb="FFC1DCB2"/>
      <rgbColor rgb="FFFBE5D6"/>
      <rgbColor rgb="FFCCE2C0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974C4-3EF0-4333-A83C-21A587F01B66}">
  <dimension ref="A1:AMG45"/>
  <sheetViews>
    <sheetView topLeftCell="C1" zoomScale="85" zoomScaleNormal="85" workbookViewId="0">
      <selection activeCell="K10" sqref="K10"/>
    </sheetView>
  </sheetViews>
  <sheetFormatPr defaultRowHeight="14.4" x14ac:dyDescent="0.3"/>
  <cols>
    <col min="1" max="1" width="14.44140625" style="1" customWidth="1"/>
    <col min="2" max="2" width="24.5546875" style="2" customWidth="1"/>
    <col min="3" max="3" width="18.21875" style="3" customWidth="1"/>
    <col min="4" max="4" width="20.21875" style="4" bestFit="1" customWidth="1"/>
    <col min="5" max="8" width="27" style="5" customWidth="1"/>
    <col min="9" max="9" width="11.77734375" style="6" bestFit="1" customWidth="1"/>
    <col min="10" max="10" width="19.109375" style="2" customWidth="1"/>
    <col min="11" max="11" width="20.109375" style="2" customWidth="1"/>
    <col min="12" max="12" width="14.44140625" style="7" customWidth="1"/>
    <col min="13" max="14" width="26.44140625" style="7" customWidth="1"/>
    <col min="15" max="15" width="14.21875" style="7" bestFit="1" customWidth="1"/>
    <col min="16" max="16" width="14.21875" style="7" customWidth="1"/>
    <col min="17" max="17" width="36.109375" style="3" bestFit="1" customWidth="1"/>
    <col min="18" max="18" width="19.44140625" style="3" bestFit="1" customWidth="1"/>
    <col min="19" max="19" width="19.44140625" style="3" customWidth="1"/>
    <col min="20" max="20" width="26.44140625" style="3" customWidth="1"/>
    <col min="21" max="21" width="18.109375" style="3" bestFit="1" customWidth="1"/>
    <col min="22" max="22" width="25.109375" style="3" customWidth="1"/>
    <col min="23" max="1021" width="8.88671875" style="3"/>
  </cols>
  <sheetData>
    <row r="1" spans="1:23" ht="15" customHeight="1" x14ac:dyDescent="0.3">
      <c r="A1" s="60" t="s">
        <v>0</v>
      </c>
      <c r="B1" s="60"/>
      <c r="C1" s="60"/>
      <c r="D1" s="60"/>
      <c r="E1" s="60"/>
      <c r="F1" s="60"/>
      <c r="G1" s="60"/>
      <c r="H1" s="60"/>
      <c r="I1" s="61" t="s">
        <v>1</v>
      </c>
      <c r="J1" s="61"/>
      <c r="K1" s="61"/>
      <c r="L1" s="61"/>
      <c r="M1" s="61"/>
      <c r="N1" s="61"/>
      <c r="O1" s="61"/>
      <c r="P1" s="47"/>
      <c r="Q1" s="62" t="s">
        <v>92</v>
      </c>
      <c r="R1" s="63"/>
      <c r="S1" s="63"/>
      <c r="T1" s="63"/>
      <c r="U1" s="63"/>
      <c r="V1" s="64"/>
    </row>
    <row r="2" spans="1:23" s="11" customFormat="1" ht="43.2" x14ac:dyDescent="0.3">
      <c r="A2" s="57" t="s">
        <v>2</v>
      </c>
      <c r="B2" s="57" t="s">
        <v>3</v>
      </c>
      <c r="C2" s="57" t="s">
        <v>4</v>
      </c>
      <c r="D2" s="57" t="s">
        <v>5</v>
      </c>
      <c r="E2" s="57" t="s">
        <v>6</v>
      </c>
      <c r="F2" s="57" t="s">
        <v>47</v>
      </c>
      <c r="G2" s="57" t="s">
        <v>52</v>
      </c>
      <c r="H2" s="57" t="s">
        <v>7</v>
      </c>
      <c r="I2" s="9" t="s">
        <v>2</v>
      </c>
      <c r="J2" s="9" t="s">
        <v>8</v>
      </c>
      <c r="K2" s="9" t="s">
        <v>4</v>
      </c>
      <c r="L2" s="9" t="s">
        <v>9</v>
      </c>
      <c r="M2" s="9" t="s">
        <v>6</v>
      </c>
      <c r="N2" s="9" t="s">
        <v>46</v>
      </c>
      <c r="O2" s="9" t="s">
        <v>10</v>
      </c>
      <c r="P2" s="9" t="s">
        <v>44</v>
      </c>
      <c r="Q2" s="8" t="s">
        <v>40</v>
      </c>
      <c r="R2" s="8" t="s">
        <v>48</v>
      </c>
      <c r="S2" s="8" t="s">
        <v>53</v>
      </c>
      <c r="T2" s="10" t="s">
        <v>45</v>
      </c>
      <c r="U2" s="10" t="s">
        <v>49</v>
      </c>
      <c r="V2" s="10" t="s">
        <v>50</v>
      </c>
    </row>
    <row r="3" spans="1:23" ht="72" x14ac:dyDescent="0.3">
      <c r="A3" s="50">
        <v>44032</v>
      </c>
      <c r="B3" s="52" t="s">
        <v>21</v>
      </c>
      <c r="C3" s="51" t="s">
        <v>26</v>
      </c>
      <c r="D3" s="58">
        <v>1032.24</v>
      </c>
      <c r="E3" s="53"/>
      <c r="F3" s="59">
        <f>SUM(F4:F12)</f>
        <v>450</v>
      </c>
      <c r="G3" s="59">
        <f>-(D13+D14)</f>
        <v>1267.7</v>
      </c>
      <c r="H3" s="56">
        <f>SUM(D:D)</f>
        <v>214.53999999999991</v>
      </c>
      <c r="I3" s="17">
        <v>44012</v>
      </c>
      <c r="J3" s="18"/>
      <c r="K3" s="18" t="s">
        <v>51</v>
      </c>
      <c r="L3" s="19">
        <v>5300.11</v>
      </c>
      <c r="M3" s="20" t="s">
        <v>11</v>
      </c>
      <c r="N3" s="49">
        <f>SUM(N4:N8)</f>
        <v>200.9</v>
      </c>
      <c r="O3" s="21">
        <f>SUM(L:L)</f>
        <v>3189.4699999999993</v>
      </c>
      <c r="P3" s="21">
        <f>-(L9+L10+L11)</f>
        <v>2311.54</v>
      </c>
      <c r="Q3" s="22">
        <f>D3+L3</f>
        <v>6332.3499999999995</v>
      </c>
      <c r="R3" s="22">
        <f>N3+F3</f>
        <v>650.9</v>
      </c>
      <c r="S3" s="22">
        <f>Q3+R3</f>
        <v>6983.2499999999991</v>
      </c>
      <c r="T3" s="23">
        <f>G3+P3</f>
        <v>3579.24</v>
      </c>
      <c r="U3" s="23">
        <f>S3-T3</f>
        <v>3404.0099999999993</v>
      </c>
      <c r="V3" s="23">
        <f>H3+O3</f>
        <v>3404.0099999999993</v>
      </c>
      <c r="W3" s="26"/>
    </row>
    <row r="4" spans="1:23" x14ac:dyDescent="0.3">
      <c r="A4" s="12">
        <v>44083</v>
      </c>
      <c r="B4" s="13" t="s">
        <v>15</v>
      </c>
      <c r="C4" s="14" t="s">
        <v>26</v>
      </c>
      <c r="D4" s="15">
        <v>50</v>
      </c>
      <c r="E4" s="16" t="s">
        <v>20</v>
      </c>
      <c r="F4" s="16">
        <f>D4</f>
        <v>50</v>
      </c>
      <c r="G4" s="16"/>
      <c r="H4" s="16"/>
      <c r="I4" s="17">
        <v>44104</v>
      </c>
      <c r="J4" s="24" t="s">
        <v>14</v>
      </c>
      <c r="K4" s="24"/>
      <c r="L4" s="46">
        <v>0.9</v>
      </c>
      <c r="M4" s="25" t="s">
        <v>32</v>
      </c>
      <c r="N4" s="48">
        <f t="shared" ref="N4:N8" si="0">L4</f>
        <v>0.9</v>
      </c>
      <c r="O4" s="45"/>
      <c r="P4" s="45"/>
      <c r="R4" s="26"/>
      <c r="S4" s="26"/>
    </row>
    <row r="5" spans="1:23" ht="28.8" x14ac:dyDescent="0.3">
      <c r="A5" s="12">
        <v>44083</v>
      </c>
      <c r="B5" s="13" t="s">
        <v>17</v>
      </c>
      <c r="C5" s="14" t="s">
        <v>26</v>
      </c>
      <c r="D5" s="15">
        <v>50</v>
      </c>
      <c r="E5" s="16" t="s">
        <v>20</v>
      </c>
      <c r="F5" s="16">
        <f t="shared" ref="F5:F11" si="1">D5</f>
        <v>50</v>
      </c>
      <c r="G5" s="16"/>
      <c r="H5" s="16"/>
      <c r="I5" s="17">
        <v>44110</v>
      </c>
      <c r="J5" s="24" t="s">
        <v>33</v>
      </c>
      <c r="K5" s="24" t="s">
        <v>34</v>
      </c>
      <c r="L5" s="46">
        <v>50</v>
      </c>
      <c r="M5" s="25"/>
      <c r="N5" s="48">
        <f t="shared" si="0"/>
        <v>50</v>
      </c>
      <c r="O5" s="45"/>
      <c r="P5" s="45"/>
    </row>
    <row r="6" spans="1:23" x14ac:dyDescent="0.3">
      <c r="A6" s="12">
        <v>44083</v>
      </c>
      <c r="B6" s="13" t="s">
        <v>18</v>
      </c>
      <c r="C6" s="14" t="s">
        <v>26</v>
      </c>
      <c r="D6" s="15">
        <v>50</v>
      </c>
      <c r="E6" s="16" t="s">
        <v>20</v>
      </c>
      <c r="F6" s="16">
        <f t="shared" si="1"/>
        <v>50</v>
      </c>
      <c r="G6" s="16"/>
      <c r="H6" s="16"/>
      <c r="I6" s="17">
        <v>44110</v>
      </c>
      <c r="J6" s="24" t="s">
        <v>35</v>
      </c>
      <c r="K6" s="24" t="s">
        <v>16</v>
      </c>
      <c r="L6" s="46">
        <v>50</v>
      </c>
      <c r="M6" s="25"/>
      <c r="N6" s="48">
        <f t="shared" si="0"/>
        <v>50</v>
      </c>
      <c r="O6" s="25"/>
      <c r="P6" s="48"/>
    </row>
    <row r="7" spans="1:23" x14ac:dyDescent="0.3">
      <c r="A7" s="12">
        <v>44083</v>
      </c>
      <c r="B7" s="13" t="s">
        <v>27</v>
      </c>
      <c r="C7" s="14" t="s">
        <v>26</v>
      </c>
      <c r="D7" s="15">
        <v>50</v>
      </c>
      <c r="E7" s="16" t="s">
        <v>20</v>
      </c>
      <c r="F7" s="16">
        <f t="shared" si="1"/>
        <v>50</v>
      </c>
      <c r="G7" s="16"/>
      <c r="H7" s="16"/>
      <c r="I7" s="17">
        <v>44113</v>
      </c>
      <c r="J7" s="24" t="s">
        <v>36</v>
      </c>
      <c r="K7" s="24" t="s">
        <v>37</v>
      </c>
      <c r="L7" s="46">
        <v>50</v>
      </c>
      <c r="M7" s="25"/>
      <c r="N7" s="48">
        <f t="shared" si="0"/>
        <v>50</v>
      </c>
      <c r="O7" s="25"/>
      <c r="P7" s="48"/>
    </row>
    <row r="8" spans="1:23" x14ac:dyDescent="0.3">
      <c r="A8" s="12">
        <v>44083</v>
      </c>
      <c r="B8" s="13" t="s">
        <v>28</v>
      </c>
      <c r="C8" s="14" t="s">
        <v>26</v>
      </c>
      <c r="D8" s="15">
        <v>50</v>
      </c>
      <c r="E8" s="16" t="s">
        <v>20</v>
      </c>
      <c r="F8" s="16">
        <f t="shared" si="1"/>
        <v>50</v>
      </c>
      <c r="G8" s="16"/>
      <c r="H8" s="16"/>
      <c r="I8" s="17">
        <v>44117</v>
      </c>
      <c r="J8" s="24" t="s">
        <v>38</v>
      </c>
      <c r="K8" s="24" t="s">
        <v>39</v>
      </c>
      <c r="L8" s="46">
        <v>50</v>
      </c>
      <c r="M8" s="25"/>
      <c r="N8" s="48">
        <f t="shared" si="0"/>
        <v>50</v>
      </c>
      <c r="O8" s="25"/>
      <c r="P8" s="25"/>
    </row>
    <row r="9" spans="1:23" ht="28.8" x14ac:dyDescent="0.3">
      <c r="A9" s="12">
        <v>44083</v>
      </c>
      <c r="B9" s="13" t="s">
        <v>19</v>
      </c>
      <c r="C9" s="14" t="s">
        <v>26</v>
      </c>
      <c r="D9" s="15">
        <v>50</v>
      </c>
      <c r="E9" s="16" t="s">
        <v>20</v>
      </c>
      <c r="F9" s="16">
        <f t="shared" si="1"/>
        <v>50</v>
      </c>
      <c r="G9" s="16"/>
      <c r="H9" s="16"/>
      <c r="I9" s="17">
        <v>44243</v>
      </c>
      <c r="J9" s="24" t="s">
        <v>13</v>
      </c>
      <c r="K9" s="24" t="s">
        <v>67</v>
      </c>
      <c r="L9" s="46">
        <v>-460</v>
      </c>
      <c r="M9" s="25"/>
      <c r="N9" s="48"/>
      <c r="O9" s="25"/>
      <c r="P9" s="25"/>
    </row>
    <row r="10" spans="1:23" ht="57.6" x14ac:dyDescent="0.3">
      <c r="A10" s="12">
        <v>44083</v>
      </c>
      <c r="B10" s="13" t="s">
        <v>29</v>
      </c>
      <c r="C10" s="14" t="s">
        <v>26</v>
      </c>
      <c r="D10" s="15">
        <v>50</v>
      </c>
      <c r="E10" s="16" t="s">
        <v>20</v>
      </c>
      <c r="F10" s="16">
        <f t="shared" si="1"/>
        <v>50</v>
      </c>
      <c r="G10" s="16"/>
      <c r="H10" s="16"/>
      <c r="I10" s="17">
        <v>44284</v>
      </c>
      <c r="J10" s="24" t="s">
        <v>13</v>
      </c>
      <c r="K10" s="24" t="s">
        <v>41</v>
      </c>
      <c r="L10" s="46">
        <f>-(1646.4+0.6)</f>
        <v>-1647</v>
      </c>
      <c r="M10" s="25"/>
      <c r="N10" s="48"/>
      <c r="O10" s="48"/>
      <c r="P10" s="25"/>
      <c r="R10" s="26"/>
      <c r="S10" s="26"/>
    </row>
    <row r="11" spans="1:23" ht="43.2" x14ac:dyDescent="0.3">
      <c r="A11" s="12">
        <v>44083</v>
      </c>
      <c r="B11" s="13" t="s">
        <v>30</v>
      </c>
      <c r="C11" s="14" t="s">
        <v>26</v>
      </c>
      <c r="D11" s="15">
        <v>50</v>
      </c>
      <c r="E11" s="16" t="s">
        <v>20</v>
      </c>
      <c r="F11" s="16">
        <f t="shared" si="1"/>
        <v>50</v>
      </c>
      <c r="G11" s="16"/>
      <c r="H11" s="16"/>
      <c r="I11" s="17">
        <v>44340</v>
      </c>
      <c r="J11" s="24" t="s">
        <v>13</v>
      </c>
      <c r="K11" s="24" t="s">
        <v>42</v>
      </c>
      <c r="L11" s="46">
        <f>-(203.94+0.6)</f>
        <v>-204.54</v>
      </c>
      <c r="M11" s="25"/>
      <c r="N11" s="48"/>
      <c r="O11" s="25"/>
      <c r="P11" s="25"/>
      <c r="R11" s="26"/>
      <c r="S11" s="26"/>
    </row>
    <row r="12" spans="1:23" x14ac:dyDescent="0.3">
      <c r="A12" s="12">
        <v>44109</v>
      </c>
      <c r="B12" s="13" t="s">
        <v>24</v>
      </c>
      <c r="C12" s="14" t="s">
        <v>25</v>
      </c>
      <c r="D12" s="15">
        <v>50</v>
      </c>
      <c r="E12" s="16" t="s">
        <v>31</v>
      </c>
      <c r="F12" s="16">
        <f>D12</f>
        <v>50</v>
      </c>
      <c r="G12" s="16"/>
      <c r="H12" s="16"/>
      <c r="J12" s="27"/>
      <c r="K12" s="27"/>
      <c r="L12" s="28"/>
      <c r="O12" s="54"/>
      <c r="P12" s="54"/>
      <c r="R12" s="26"/>
      <c r="S12" s="26"/>
    </row>
    <row r="13" spans="1:23" ht="86.4" x14ac:dyDescent="0.3">
      <c r="A13" s="12">
        <v>44180</v>
      </c>
      <c r="B13" s="13" t="s">
        <v>22</v>
      </c>
      <c r="C13" s="14"/>
      <c r="D13" s="15">
        <v>-1177.4000000000001</v>
      </c>
      <c r="E13" s="16" t="s">
        <v>23</v>
      </c>
      <c r="F13" s="16"/>
      <c r="G13" s="16"/>
      <c r="H13" s="16"/>
      <c r="J13" s="27"/>
      <c r="K13" s="27"/>
      <c r="L13" s="28"/>
      <c r="O13" s="54"/>
      <c r="P13" s="54"/>
      <c r="R13" s="26"/>
      <c r="S13" s="26"/>
    </row>
    <row r="14" spans="1:23" ht="43.2" x14ac:dyDescent="0.3">
      <c r="A14" s="12">
        <v>44338</v>
      </c>
      <c r="B14" s="13" t="s">
        <v>43</v>
      </c>
      <c r="C14" s="30"/>
      <c r="D14" s="15">
        <v>-90.3</v>
      </c>
      <c r="E14" s="31"/>
      <c r="F14" s="31"/>
      <c r="G14" s="31"/>
      <c r="H14" s="31"/>
      <c r="J14" s="27"/>
      <c r="K14" s="27"/>
      <c r="L14" s="28"/>
      <c r="O14" s="54"/>
      <c r="P14" s="54"/>
      <c r="R14" s="26"/>
      <c r="S14" s="26"/>
    </row>
    <row r="15" spans="1:23" x14ac:dyDescent="0.3">
      <c r="A15" s="31"/>
      <c r="B15" s="31"/>
      <c r="C15" s="31"/>
      <c r="D15" s="31"/>
      <c r="E15" s="31"/>
      <c r="F15" s="31"/>
      <c r="G15" s="31"/>
      <c r="H15" s="31"/>
      <c r="J15" s="27"/>
      <c r="K15" s="27"/>
      <c r="O15" s="54"/>
      <c r="P15" s="54"/>
      <c r="R15" s="26"/>
      <c r="S15" s="26"/>
    </row>
    <row r="16" spans="1:23" x14ac:dyDescent="0.3">
      <c r="A16" s="12"/>
      <c r="B16" s="14"/>
      <c r="C16" s="14"/>
      <c r="D16" s="15"/>
      <c r="E16" s="13"/>
      <c r="F16" s="13"/>
      <c r="G16" s="13"/>
      <c r="H16" s="16"/>
      <c r="J16" s="33"/>
      <c r="K16" s="35"/>
      <c r="L16" s="34"/>
      <c r="O16" s="54"/>
      <c r="P16" s="54"/>
    </row>
    <row r="17" spans="1:16" x14ac:dyDescent="0.3">
      <c r="A17" s="12"/>
      <c r="B17" s="14"/>
      <c r="C17" s="14"/>
      <c r="D17" s="15"/>
      <c r="E17" s="13"/>
      <c r="F17" s="13"/>
      <c r="G17" s="13"/>
      <c r="H17" s="16"/>
      <c r="K17" s="29"/>
      <c r="L17" s="36"/>
      <c r="M17" s="37"/>
      <c r="N17" s="37"/>
      <c r="O17" s="54"/>
      <c r="P17" s="54"/>
    </row>
    <row r="18" spans="1:16" x14ac:dyDescent="0.3">
      <c r="A18" s="12"/>
      <c r="B18" s="13"/>
      <c r="C18" s="14"/>
      <c r="D18" s="15"/>
      <c r="E18" s="16"/>
      <c r="F18" s="16"/>
      <c r="G18" s="16"/>
      <c r="H18" s="13"/>
      <c r="L18" s="28"/>
      <c r="O18" s="54"/>
      <c r="P18" s="55"/>
    </row>
    <row r="19" spans="1:16" x14ac:dyDescent="0.3">
      <c r="A19" s="12"/>
      <c r="B19" s="13"/>
      <c r="C19" s="14"/>
      <c r="D19" s="32"/>
      <c r="E19" s="13"/>
      <c r="F19" s="13"/>
      <c r="G19" s="13"/>
      <c r="H19" s="16"/>
      <c r="L19" s="28"/>
      <c r="O19" s="54"/>
      <c r="P19" s="55"/>
    </row>
    <row r="20" spans="1:16" x14ac:dyDescent="0.3">
      <c r="A20" s="12"/>
      <c r="B20" s="13"/>
      <c r="C20" s="14"/>
      <c r="D20" s="32"/>
      <c r="E20" s="16"/>
      <c r="F20" s="16"/>
      <c r="G20" s="16"/>
      <c r="H20" s="16"/>
      <c r="L20" s="28"/>
    </row>
    <row r="21" spans="1:16" x14ac:dyDescent="0.3">
      <c r="A21" s="12"/>
      <c r="B21" s="13"/>
      <c r="C21" s="14"/>
      <c r="D21" s="32"/>
      <c r="E21" s="16"/>
      <c r="F21" s="16"/>
      <c r="G21" s="16"/>
      <c r="H21" s="16"/>
      <c r="L21" s="28"/>
    </row>
    <row r="22" spans="1:16" x14ac:dyDescent="0.3">
      <c r="A22" s="12"/>
      <c r="B22" s="13"/>
      <c r="C22" s="14"/>
      <c r="D22" s="32"/>
      <c r="E22" s="16"/>
      <c r="F22" s="16"/>
      <c r="G22" s="16"/>
      <c r="H22" s="16"/>
      <c r="I22"/>
      <c r="J22"/>
      <c r="K22"/>
      <c r="L22"/>
      <c r="M22"/>
      <c r="N22"/>
    </row>
    <row r="23" spans="1:16" x14ac:dyDescent="0.3">
      <c r="A23" s="12"/>
      <c r="B23" s="13"/>
      <c r="C23" s="14"/>
      <c r="D23" s="32"/>
      <c r="E23" s="16"/>
      <c r="F23" s="16"/>
      <c r="G23" s="16"/>
      <c r="H23" s="16"/>
      <c r="I23"/>
      <c r="J23"/>
      <c r="K23"/>
      <c r="L23"/>
      <c r="M23"/>
      <c r="N23"/>
    </row>
    <row r="24" spans="1:16" x14ac:dyDescent="0.3">
      <c r="A24" s="12"/>
      <c r="B24" s="13"/>
      <c r="C24" s="14"/>
      <c r="D24" s="32"/>
      <c r="E24" s="16"/>
      <c r="F24" s="16"/>
      <c r="G24" s="16"/>
      <c r="H24" s="16"/>
      <c r="I24"/>
      <c r="J24"/>
      <c r="K24"/>
      <c r="L24"/>
      <c r="M24"/>
      <c r="N24"/>
      <c r="O24" s="37"/>
      <c r="P24" s="37"/>
    </row>
    <row r="25" spans="1:16" x14ac:dyDescent="0.3">
      <c r="A25" s="12"/>
      <c r="B25" s="13"/>
      <c r="C25" s="14"/>
      <c r="D25" s="32"/>
      <c r="E25" s="16"/>
      <c r="F25" s="16"/>
      <c r="G25" s="16"/>
      <c r="H25" s="16"/>
      <c r="I25"/>
      <c r="J25"/>
      <c r="K25"/>
      <c r="L25"/>
      <c r="M25"/>
      <c r="N25"/>
    </row>
    <row r="26" spans="1:16" x14ac:dyDescent="0.3">
      <c r="A26" s="12"/>
      <c r="B26" s="13"/>
      <c r="C26" s="14"/>
      <c r="D26" s="32"/>
      <c r="E26" s="16"/>
      <c r="F26" s="16"/>
      <c r="G26" s="16"/>
      <c r="H26" s="16"/>
      <c r="I26"/>
      <c r="J26"/>
      <c r="K26"/>
      <c r="L26"/>
      <c r="M26"/>
      <c r="N26"/>
    </row>
    <row r="27" spans="1:16" x14ac:dyDescent="0.3">
      <c r="A27" s="12"/>
      <c r="B27" s="13"/>
      <c r="C27" s="14"/>
      <c r="D27" s="32"/>
      <c r="E27" s="16"/>
      <c r="F27" s="16"/>
      <c r="G27" s="16"/>
      <c r="H27" s="16"/>
      <c r="I27"/>
      <c r="J27"/>
      <c r="K27"/>
      <c r="L27"/>
      <c r="M27"/>
      <c r="N27"/>
    </row>
    <row r="28" spans="1:16" x14ac:dyDescent="0.3">
      <c r="A28" s="12"/>
      <c r="B28" s="13"/>
      <c r="C28" s="14"/>
      <c r="D28" s="32"/>
      <c r="E28" s="16"/>
      <c r="F28" s="16"/>
      <c r="G28" s="16"/>
      <c r="H28" s="16"/>
      <c r="I28"/>
      <c r="J28"/>
      <c r="K28"/>
      <c r="L28"/>
      <c r="M28"/>
      <c r="N28"/>
    </row>
    <row r="29" spans="1:16" x14ac:dyDescent="0.3">
      <c r="A29" s="12"/>
      <c r="B29" s="13"/>
      <c r="C29" s="14"/>
      <c r="D29" s="32"/>
      <c r="E29" s="16"/>
      <c r="F29" s="16"/>
      <c r="G29" s="16"/>
      <c r="H29" s="16"/>
    </row>
    <row r="30" spans="1:16" x14ac:dyDescent="0.3">
      <c r="A30" s="12"/>
      <c r="B30" s="13"/>
      <c r="C30" s="14"/>
      <c r="D30" s="32"/>
      <c r="E30" s="16"/>
      <c r="F30" s="16"/>
      <c r="G30" s="16"/>
      <c r="H30" s="16"/>
    </row>
    <row r="31" spans="1:16" x14ac:dyDescent="0.3">
      <c r="A31" s="12"/>
      <c r="B31" s="32"/>
      <c r="C31" s="14"/>
      <c r="D31" s="32"/>
      <c r="E31" s="16"/>
      <c r="F31" s="16"/>
      <c r="G31" s="16"/>
      <c r="H31" s="16"/>
    </row>
    <row r="32" spans="1:16" x14ac:dyDescent="0.3">
      <c r="A32" s="12"/>
      <c r="B32" s="32"/>
      <c r="C32" s="12"/>
      <c r="D32" s="32"/>
      <c r="E32" s="16"/>
      <c r="F32" s="16"/>
      <c r="G32" s="16"/>
      <c r="H32" s="16"/>
    </row>
    <row r="33" spans="1:10" x14ac:dyDescent="0.3">
      <c r="A33" s="12"/>
      <c r="B33" s="32"/>
      <c r="C33" s="32"/>
      <c r="D33" s="32"/>
      <c r="E33" s="16"/>
      <c r="F33" s="16"/>
      <c r="G33" s="16"/>
      <c r="H33" s="16"/>
    </row>
    <row r="34" spans="1:10" x14ac:dyDescent="0.3">
      <c r="A34" s="12"/>
      <c r="B34" s="13"/>
      <c r="C34" s="38"/>
      <c r="D34" s="39"/>
      <c r="E34" s="16"/>
      <c r="F34" s="16"/>
      <c r="G34" s="16"/>
      <c r="H34" s="16"/>
    </row>
    <row r="35" spans="1:10" x14ac:dyDescent="0.3">
      <c r="A35" s="12"/>
      <c r="B35" s="14"/>
      <c r="C35" s="38"/>
      <c r="D35" s="39"/>
      <c r="E35" s="40"/>
      <c r="F35" s="40"/>
      <c r="G35" s="40"/>
      <c r="H35" s="40"/>
    </row>
    <row r="36" spans="1:10" x14ac:dyDescent="0.3">
      <c r="A36" s="12"/>
      <c r="B36" s="38"/>
      <c r="C36" s="38"/>
      <c r="D36" s="41"/>
      <c r="E36" s="40"/>
      <c r="F36" s="40"/>
      <c r="G36" s="40"/>
      <c r="H36" s="16"/>
    </row>
    <row r="37" spans="1:10" x14ac:dyDescent="0.3">
      <c r="A37" s="12"/>
      <c r="B37" s="13"/>
      <c r="C37" s="38"/>
      <c r="D37" s="32"/>
      <c r="E37" s="16"/>
      <c r="F37" s="16"/>
      <c r="G37" s="16"/>
      <c r="H37" s="16"/>
    </row>
    <row r="38" spans="1:10" x14ac:dyDescent="0.3">
      <c r="A38" s="12"/>
      <c r="B38" s="41"/>
      <c r="C38" s="41"/>
      <c r="D38" s="32"/>
      <c r="E38" s="16"/>
      <c r="F38" s="16"/>
      <c r="G38" s="16"/>
      <c r="H38" s="16"/>
      <c r="I38" s="43"/>
      <c r="J38" s="29"/>
    </row>
    <row r="39" spans="1:10" x14ac:dyDescent="0.3">
      <c r="A39" s="12"/>
      <c r="B39" s="41"/>
      <c r="C39" s="41"/>
      <c r="D39" s="32"/>
      <c r="E39" s="16"/>
      <c r="F39" s="16"/>
      <c r="G39" s="16"/>
      <c r="H39" s="16"/>
      <c r="I39" s="44"/>
    </row>
    <row r="40" spans="1:10" x14ac:dyDescent="0.3">
      <c r="A40" s="12"/>
      <c r="B40" s="41"/>
      <c r="C40" s="41"/>
      <c r="D40" s="32"/>
      <c r="E40" s="16"/>
      <c r="F40" s="16"/>
      <c r="G40" s="16"/>
      <c r="H40" s="42"/>
      <c r="I40" s="44"/>
    </row>
    <row r="41" spans="1:10" x14ac:dyDescent="0.3">
      <c r="A41" s="12"/>
      <c r="B41" s="41"/>
      <c r="C41" s="38"/>
      <c r="D41" s="32"/>
      <c r="E41" s="16"/>
      <c r="F41" s="16"/>
      <c r="G41" s="16"/>
      <c r="H41" s="16"/>
    </row>
    <row r="42" spans="1:10" x14ac:dyDescent="0.3">
      <c r="A42" s="12"/>
      <c r="B42" s="41"/>
      <c r="C42" s="41"/>
      <c r="D42" s="32"/>
      <c r="E42" s="16"/>
      <c r="F42" s="16"/>
      <c r="G42" s="16"/>
      <c r="H42" s="16"/>
    </row>
    <row r="43" spans="1:10" x14ac:dyDescent="0.3">
      <c r="A43" s="12"/>
      <c r="B43" s="41"/>
      <c r="C43" s="41"/>
      <c r="D43" s="32"/>
      <c r="E43" s="16"/>
      <c r="F43" s="16"/>
      <c r="G43" s="16"/>
      <c r="H43" s="2"/>
    </row>
    <row r="44" spans="1:10" x14ac:dyDescent="0.3">
      <c r="D44" s="2"/>
      <c r="E44" s="2"/>
      <c r="F44" s="2"/>
      <c r="G44" s="2"/>
      <c r="H44" s="2"/>
    </row>
    <row r="45" spans="1:10" x14ac:dyDescent="0.3">
      <c r="D45" s="2"/>
      <c r="E45" s="2"/>
      <c r="F45" s="2"/>
      <c r="G45" s="2"/>
    </row>
  </sheetData>
  <mergeCells count="3">
    <mergeCell ref="A1:H1"/>
    <mergeCell ref="I1:O1"/>
    <mergeCell ref="Q1:V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9EDC-0072-4747-9B74-974E7E9DADF0}">
  <dimension ref="A1:X47"/>
  <sheetViews>
    <sheetView tabSelected="1" topLeftCell="N1" zoomScale="85" zoomScaleNormal="85" workbookViewId="0">
      <selection activeCell="W8" sqref="W8"/>
    </sheetView>
  </sheetViews>
  <sheetFormatPr defaultRowHeight="14.4" x14ac:dyDescent="0.3"/>
  <cols>
    <col min="1" max="1" width="14.44140625" style="1" customWidth="1"/>
    <col min="2" max="2" width="24.5546875" style="2" customWidth="1"/>
    <col min="3" max="3" width="21.77734375" style="3" bestFit="1" customWidth="1"/>
    <col min="4" max="4" width="20.21875" style="4" bestFit="1" customWidth="1"/>
    <col min="5" max="8" width="27" style="5" customWidth="1"/>
    <col min="9" max="9" width="11.77734375" style="6" bestFit="1" customWidth="1"/>
    <col min="10" max="10" width="19.109375" style="2" customWidth="1"/>
    <col min="11" max="11" width="20.109375" style="2" customWidth="1"/>
    <col min="12" max="12" width="14.44140625" style="7" customWidth="1"/>
    <col min="13" max="14" width="26.44140625" style="7" customWidth="1"/>
    <col min="15" max="15" width="14.21875" style="7" bestFit="1" customWidth="1"/>
    <col min="16" max="16" width="14.21875" style="7" customWidth="1"/>
    <col min="17" max="17" width="36.109375" style="3" bestFit="1" customWidth="1"/>
    <col min="18" max="18" width="19.44140625" style="3" bestFit="1" customWidth="1"/>
    <col min="19" max="19" width="19.44140625" style="3" customWidth="1"/>
    <col min="20" max="21" width="26.44140625" style="3" customWidth="1"/>
    <col min="22" max="22" width="25.109375" style="3" customWidth="1"/>
    <col min="23" max="23" width="9.33203125" bestFit="1" customWidth="1"/>
  </cols>
  <sheetData>
    <row r="1" spans="1:24" x14ac:dyDescent="0.3">
      <c r="A1" s="60" t="s">
        <v>0</v>
      </c>
      <c r="B1" s="60"/>
      <c r="C1" s="60"/>
      <c r="D1" s="60"/>
      <c r="E1" s="60"/>
      <c r="F1" s="60"/>
      <c r="G1" s="60"/>
      <c r="H1" s="60"/>
      <c r="I1" s="61" t="s">
        <v>1</v>
      </c>
      <c r="J1" s="61"/>
      <c r="K1" s="61"/>
      <c r="L1" s="61"/>
      <c r="M1" s="61"/>
      <c r="N1" s="61"/>
      <c r="O1" s="61"/>
      <c r="P1" s="47"/>
      <c r="Q1" s="62" t="s">
        <v>112</v>
      </c>
      <c r="R1" s="63"/>
      <c r="S1" s="63"/>
      <c r="T1" s="63"/>
      <c r="U1" s="63"/>
      <c r="V1" s="64"/>
      <c r="W1" s="62"/>
      <c r="X1" s="63"/>
    </row>
    <row r="2" spans="1:24" ht="43.2" x14ac:dyDescent="0.3">
      <c r="A2" s="57" t="s">
        <v>2</v>
      </c>
      <c r="B2" s="57" t="s">
        <v>3</v>
      </c>
      <c r="C2" s="57" t="s">
        <v>4</v>
      </c>
      <c r="D2" s="57" t="s">
        <v>5</v>
      </c>
      <c r="E2" s="57" t="s">
        <v>6</v>
      </c>
      <c r="F2" s="57" t="s">
        <v>47</v>
      </c>
      <c r="G2" s="57" t="s">
        <v>52</v>
      </c>
      <c r="H2" s="57" t="s">
        <v>7</v>
      </c>
      <c r="I2" s="9" t="s">
        <v>2</v>
      </c>
      <c r="J2" s="9" t="s">
        <v>8</v>
      </c>
      <c r="K2" s="9" t="s">
        <v>4</v>
      </c>
      <c r="L2" s="9" t="s">
        <v>9</v>
      </c>
      <c r="M2" s="9" t="s">
        <v>6</v>
      </c>
      <c r="N2" s="9" t="s">
        <v>46</v>
      </c>
      <c r="O2" s="9" t="s">
        <v>10</v>
      </c>
      <c r="P2" s="9" t="s">
        <v>44</v>
      </c>
      <c r="Q2" s="8" t="s">
        <v>40</v>
      </c>
      <c r="R2" s="8" t="s">
        <v>97</v>
      </c>
      <c r="S2" s="8" t="s">
        <v>53</v>
      </c>
      <c r="T2" s="10" t="s">
        <v>45</v>
      </c>
      <c r="U2" s="10" t="s">
        <v>49</v>
      </c>
      <c r="V2" s="10" t="s">
        <v>50</v>
      </c>
      <c r="W2" s="65" t="s">
        <v>111</v>
      </c>
      <c r="X2" s="65" t="s">
        <v>44</v>
      </c>
    </row>
    <row r="3" spans="1:24" ht="28.8" x14ac:dyDescent="0.3">
      <c r="A3" s="50">
        <v>44338</v>
      </c>
      <c r="B3" s="52" t="s">
        <v>54</v>
      </c>
      <c r="C3" s="51"/>
      <c r="D3" s="56">
        <v>214.54</v>
      </c>
      <c r="E3" s="53"/>
      <c r="F3" s="59">
        <f>SUM(D4:D9) + D11+D13+D14+D15+D16+D17+D18</f>
        <v>8719.15</v>
      </c>
      <c r="G3" s="59">
        <f>-D10-D12-D19-D20-D21</f>
        <v>4956.42</v>
      </c>
      <c r="H3" s="56">
        <f>SUM(D:D)</f>
        <v>3977.2699999999995</v>
      </c>
      <c r="I3" s="17">
        <v>44340</v>
      </c>
      <c r="J3" s="18"/>
      <c r="K3" s="18" t="s">
        <v>55</v>
      </c>
      <c r="L3" s="19">
        <v>3189.47</v>
      </c>
      <c r="M3" s="20"/>
      <c r="N3" s="49">
        <f>SUM(N4:N100)</f>
        <v>1820</v>
      </c>
      <c r="O3" s="21">
        <f>SUM(L:L)</f>
        <v>2639.1699999999996</v>
      </c>
      <c r="P3" s="21">
        <f>-L18-L27-L28-L29</f>
        <v>2370.2999999999997</v>
      </c>
      <c r="Q3" s="22">
        <f>D3+L3</f>
        <v>3404.0099999999998</v>
      </c>
      <c r="R3" s="22">
        <f>N3+F3</f>
        <v>10539.15</v>
      </c>
      <c r="S3" s="22">
        <f>Q3+R3</f>
        <v>13943.16</v>
      </c>
      <c r="T3" s="23">
        <f>G3+P3</f>
        <v>7326.7199999999993</v>
      </c>
      <c r="U3" s="23">
        <f>S3-T3</f>
        <v>6616.4400000000005</v>
      </c>
      <c r="V3" s="23">
        <f>H3+O3</f>
        <v>6616.4399999999987</v>
      </c>
      <c r="W3" s="23">
        <f>F3+N3</f>
        <v>10539.15</v>
      </c>
      <c r="X3" s="23">
        <f>G3 +P3</f>
        <v>7326.7199999999993</v>
      </c>
    </row>
    <row r="4" spans="1:24" ht="28.8" x14ac:dyDescent="0.3">
      <c r="A4" s="12">
        <v>44526</v>
      </c>
      <c r="B4" s="13" t="s">
        <v>56</v>
      </c>
      <c r="C4" s="14">
        <v>3</v>
      </c>
      <c r="D4" s="15">
        <v>60</v>
      </c>
      <c r="E4" s="16"/>
      <c r="F4" s="16"/>
      <c r="G4" s="16"/>
      <c r="H4" s="16"/>
      <c r="I4" s="17">
        <v>44459</v>
      </c>
      <c r="J4" s="24" t="s">
        <v>68</v>
      </c>
      <c r="K4" s="24" t="s">
        <v>69</v>
      </c>
      <c r="L4" s="46">
        <v>300</v>
      </c>
      <c r="M4" s="25"/>
      <c r="N4" s="48">
        <f>L4</f>
        <v>300</v>
      </c>
      <c r="O4" s="45"/>
      <c r="P4" s="45"/>
      <c r="R4" s="26"/>
      <c r="S4" s="26"/>
    </row>
    <row r="5" spans="1:24" x14ac:dyDescent="0.3">
      <c r="A5" s="12">
        <v>44527</v>
      </c>
      <c r="B5" s="13" t="s">
        <v>57</v>
      </c>
      <c r="C5" s="14" t="s">
        <v>58</v>
      </c>
      <c r="D5" s="15">
        <v>60</v>
      </c>
      <c r="E5" s="16"/>
      <c r="F5" s="16"/>
      <c r="G5" s="16"/>
      <c r="H5" s="16"/>
      <c r="I5" s="17">
        <v>44461</v>
      </c>
      <c r="J5" s="24" t="s">
        <v>70</v>
      </c>
      <c r="K5" s="24" t="s">
        <v>71</v>
      </c>
      <c r="L5" s="46">
        <v>120</v>
      </c>
      <c r="M5" s="25"/>
      <c r="N5" s="48">
        <f t="shared" ref="N5:N17" si="0">L5</f>
        <v>120</v>
      </c>
      <c r="O5" s="45"/>
      <c r="P5" s="45"/>
    </row>
    <row r="6" spans="1:24" ht="28.8" x14ac:dyDescent="0.3">
      <c r="A6" s="12">
        <v>44528</v>
      </c>
      <c r="B6" s="13" t="s">
        <v>59</v>
      </c>
      <c r="C6" s="14" t="s">
        <v>60</v>
      </c>
      <c r="D6" s="15">
        <v>60</v>
      </c>
      <c r="E6" s="16"/>
      <c r="F6" s="16"/>
      <c r="G6" s="16"/>
      <c r="H6" s="16"/>
      <c r="I6" s="17">
        <v>44466</v>
      </c>
      <c r="J6" s="24" t="s">
        <v>72</v>
      </c>
      <c r="K6" s="24"/>
      <c r="L6" s="46">
        <v>60</v>
      </c>
      <c r="M6" s="25"/>
      <c r="N6" s="48">
        <f t="shared" si="0"/>
        <v>60</v>
      </c>
      <c r="O6" s="25"/>
      <c r="P6" s="48"/>
    </row>
    <row r="7" spans="1:24" x14ac:dyDescent="0.3">
      <c r="A7" s="12">
        <v>44529</v>
      </c>
      <c r="B7" s="13" t="s">
        <v>61</v>
      </c>
      <c r="C7" s="14">
        <v>2</v>
      </c>
      <c r="D7" s="15">
        <v>60</v>
      </c>
      <c r="E7" s="16"/>
      <c r="F7" s="16"/>
      <c r="G7" s="16"/>
      <c r="H7" s="16"/>
      <c r="I7" s="17">
        <v>44466</v>
      </c>
      <c r="J7" s="24" t="s">
        <v>73</v>
      </c>
      <c r="K7" s="24" t="s">
        <v>74</v>
      </c>
      <c r="L7" s="46">
        <v>100</v>
      </c>
      <c r="M7" s="25"/>
      <c r="N7" s="48">
        <f t="shared" si="0"/>
        <v>100</v>
      </c>
      <c r="O7" s="25"/>
      <c r="P7" s="48"/>
    </row>
    <row r="8" spans="1:24" ht="28.8" x14ac:dyDescent="0.3">
      <c r="A8" s="12">
        <v>44530</v>
      </c>
      <c r="B8" s="13" t="s">
        <v>62</v>
      </c>
      <c r="C8" s="14" t="s">
        <v>63</v>
      </c>
      <c r="D8" s="15">
        <v>100</v>
      </c>
      <c r="E8" s="16"/>
      <c r="F8" s="16"/>
      <c r="G8" s="16"/>
      <c r="H8" s="16"/>
      <c r="I8" s="17">
        <v>44475</v>
      </c>
      <c r="J8" s="24" t="s">
        <v>33</v>
      </c>
      <c r="K8" s="24"/>
      <c r="L8" s="46">
        <v>60</v>
      </c>
      <c r="M8" s="25"/>
      <c r="N8" s="48">
        <f t="shared" si="0"/>
        <v>60</v>
      </c>
      <c r="O8" s="25"/>
      <c r="P8" s="25"/>
    </row>
    <row r="9" spans="1:24" x14ac:dyDescent="0.3">
      <c r="A9" s="12">
        <v>44531</v>
      </c>
      <c r="B9" s="13" t="s">
        <v>64</v>
      </c>
      <c r="C9" s="14">
        <v>8</v>
      </c>
      <c r="D9" s="15">
        <v>60</v>
      </c>
      <c r="E9" s="16"/>
      <c r="F9" s="16"/>
      <c r="G9" s="16"/>
      <c r="H9" s="16"/>
      <c r="I9" s="17">
        <v>44475</v>
      </c>
      <c r="J9" s="24" t="s">
        <v>75</v>
      </c>
      <c r="K9" s="24" t="s">
        <v>76</v>
      </c>
      <c r="L9" s="46">
        <v>60</v>
      </c>
      <c r="M9" s="25"/>
      <c r="N9" s="48">
        <f t="shared" si="0"/>
        <v>60</v>
      </c>
      <c r="O9" s="25"/>
      <c r="P9" s="25"/>
    </row>
    <row r="10" spans="1:24" x14ac:dyDescent="0.3">
      <c r="A10" s="12">
        <v>44508</v>
      </c>
      <c r="B10" s="13" t="s">
        <v>65</v>
      </c>
      <c r="C10" s="14" t="s">
        <v>66</v>
      </c>
      <c r="D10" s="15">
        <v>-303.5</v>
      </c>
      <c r="E10" s="16"/>
      <c r="F10" s="16"/>
      <c r="G10" s="16"/>
      <c r="H10" s="16"/>
      <c r="I10" s="17">
        <v>44475</v>
      </c>
      <c r="J10" s="24" t="s">
        <v>35</v>
      </c>
      <c r="K10" s="24">
        <v>2</v>
      </c>
      <c r="L10" s="46">
        <v>60</v>
      </c>
      <c r="M10" s="25"/>
      <c r="N10" s="48">
        <f t="shared" si="0"/>
        <v>60</v>
      </c>
      <c r="O10" s="48"/>
      <c r="P10" s="25"/>
      <c r="R10" s="26"/>
      <c r="S10" s="26"/>
    </row>
    <row r="11" spans="1:24" ht="28.8" x14ac:dyDescent="0.3">
      <c r="A11" s="12">
        <v>44564</v>
      </c>
      <c r="B11" s="13" t="s">
        <v>93</v>
      </c>
      <c r="C11" s="14"/>
      <c r="D11" s="15">
        <v>700</v>
      </c>
      <c r="E11" s="16"/>
      <c r="F11" s="16"/>
      <c r="G11" s="16"/>
      <c r="H11" s="16"/>
      <c r="I11" s="17">
        <v>44489</v>
      </c>
      <c r="J11" s="24" t="s">
        <v>77</v>
      </c>
      <c r="K11" s="24"/>
      <c r="L11" s="46">
        <v>60</v>
      </c>
      <c r="M11" s="25"/>
      <c r="N11" s="48">
        <f t="shared" si="0"/>
        <v>60</v>
      </c>
      <c r="O11" s="25"/>
      <c r="P11" s="25"/>
      <c r="R11" s="26"/>
      <c r="S11" s="26"/>
    </row>
    <row r="12" spans="1:24" x14ac:dyDescent="0.3">
      <c r="A12" s="12">
        <v>44565</v>
      </c>
      <c r="B12" s="13" t="s">
        <v>94</v>
      </c>
      <c r="C12" s="14"/>
      <c r="D12" s="15">
        <v>-700</v>
      </c>
      <c r="E12" s="16"/>
      <c r="F12" s="16"/>
      <c r="G12" s="16"/>
      <c r="H12" s="16"/>
      <c r="I12" s="17">
        <v>44489</v>
      </c>
      <c r="J12" s="24" t="s">
        <v>82</v>
      </c>
      <c r="K12" s="24">
        <v>5</v>
      </c>
      <c r="L12" s="46">
        <v>60</v>
      </c>
      <c r="M12" s="25"/>
      <c r="N12" s="48">
        <f t="shared" si="0"/>
        <v>60</v>
      </c>
      <c r="O12" s="48"/>
      <c r="P12" s="48"/>
      <c r="R12" s="26"/>
      <c r="S12" s="26"/>
    </row>
    <row r="13" spans="1:24" ht="28.8" x14ac:dyDescent="0.3">
      <c r="A13" s="12">
        <v>44629</v>
      </c>
      <c r="B13" s="13" t="s">
        <v>18</v>
      </c>
      <c r="C13" s="14" t="s">
        <v>95</v>
      </c>
      <c r="D13" s="15">
        <v>50</v>
      </c>
      <c r="E13" s="16"/>
      <c r="F13" s="16"/>
      <c r="G13" s="16"/>
      <c r="H13" s="16"/>
      <c r="I13" s="17">
        <v>44491</v>
      </c>
      <c r="J13" s="24" t="s">
        <v>78</v>
      </c>
      <c r="K13" s="24"/>
      <c r="L13" s="46">
        <v>60</v>
      </c>
      <c r="M13" s="25"/>
      <c r="N13" s="48">
        <f t="shared" si="0"/>
        <v>60</v>
      </c>
      <c r="O13" s="48"/>
      <c r="P13" s="48"/>
      <c r="R13" s="26"/>
      <c r="S13" s="26"/>
    </row>
    <row r="14" spans="1:24" ht="28.8" x14ac:dyDescent="0.3">
      <c r="A14" s="12">
        <v>44671</v>
      </c>
      <c r="B14" s="13" t="s">
        <v>103</v>
      </c>
      <c r="C14" s="14"/>
      <c r="D14" s="15">
        <v>60</v>
      </c>
      <c r="E14" s="16"/>
      <c r="F14" s="16"/>
      <c r="G14" s="16"/>
      <c r="H14" s="16"/>
      <c r="I14" s="17">
        <v>44492</v>
      </c>
      <c r="J14" s="24" t="s">
        <v>79</v>
      </c>
      <c r="K14" s="24" t="s">
        <v>80</v>
      </c>
      <c r="L14" s="46">
        <v>120</v>
      </c>
      <c r="M14" s="25"/>
      <c r="N14" s="48">
        <f t="shared" si="0"/>
        <v>120</v>
      </c>
      <c r="O14" s="48"/>
      <c r="P14" s="48"/>
      <c r="R14" s="26"/>
      <c r="S14" s="26"/>
    </row>
    <row r="15" spans="1:24" x14ac:dyDescent="0.3">
      <c r="A15" s="12">
        <v>44672</v>
      </c>
      <c r="B15" s="13" t="s">
        <v>104</v>
      </c>
      <c r="C15" s="30"/>
      <c r="D15" s="15">
        <v>60</v>
      </c>
      <c r="E15" s="31"/>
      <c r="F15" s="31"/>
      <c r="G15" s="31"/>
      <c r="H15" s="31"/>
      <c r="I15" s="17">
        <v>44495</v>
      </c>
      <c r="J15" s="24" t="s">
        <v>81</v>
      </c>
      <c r="K15" s="24"/>
      <c r="L15" s="46">
        <v>60</v>
      </c>
      <c r="M15" s="25"/>
      <c r="N15" s="48">
        <f t="shared" si="0"/>
        <v>60</v>
      </c>
      <c r="O15" s="48"/>
      <c r="P15" s="48"/>
      <c r="R15" s="26"/>
      <c r="S15" s="26"/>
    </row>
    <row r="16" spans="1:24" x14ac:dyDescent="0.3">
      <c r="A16" s="31">
        <v>44562</v>
      </c>
      <c r="B16" s="31" t="s">
        <v>28</v>
      </c>
      <c r="C16" s="31" t="s">
        <v>95</v>
      </c>
      <c r="D16" s="15">
        <v>60</v>
      </c>
      <c r="E16" s="31"/>
      <c r="F16" s="31"/>
      <c r="G16" s="31"/>
      <c r="H16" s="31"/>
      <c r="I16" s="17">
        <v>44500</v>
      </c>
      <c r="J16" s="24" t="s">
        <v>83</v>
      </c>
      <c r="K16" s="24"/>
      <c r="L16" s="46">
        <v>60</v>
      </c>
      <c r="M16" s="25"/>
      <c r="N16" s="48">
        <f t="shared" si="0"/>
        <v>60</v>
      </c>
      <c r="O16" s="48"/>
      <c r="P16" s="48"/>
    </row>
    <row r="17" spans="1:16" ht="28.8" x14ac:dyDescent="0.3">
      <c r="A17" s="12">
        <v>44643</v>
      </c>
      <c r="B17" s="14" t="s">
        <v>105</v>
      </c>
      <c r="C17" s="14"/>
      <c r="D17" s="15">
        <v>570</v>
      </c>
      <c r="E17" s="13" t="s">
        <v>106</v>
      </c>
      <c r="F17" s="13"/>
      <c r="G17" s="13"/>
      <c r="H17" s="16"/>
      <c r="I17" s="17">
        <v>44503</v>
      </c>
      <c r="J17" s="24" t="s">
        <v>84</v>
      </c>
      <c r="K17" s="24" t="s">
        <v>85</v>
      </c>
      <c r="L17" s="46">
        <v>60</v>
      </c>
      <c r="M17" s="25"/>
      <c r="N17" s="48">
        <f t="shared" si="0"/>
        <v>60</v>
      </c>
      <c r="O17" s="48"/>
      <c r="P17" s="48"/>
    </row>
    <row r="18" spans="1:16" ht="43.2" x14ac:dyDescent="0.3">
      <c r="A18" s="12">
        <v>44725</v>
      </c>
      <c r="B18" s="14" t="s">
        <v>107</v>
      </c>
      <c r="C18" s="14"/>
      <c r="D18" s="15">
        <f>6789.15+30</f>
        <v>6819.15</v>
      </c>
      <c r="E18" s="13"/>
      <c r="F18" s="13"/>
      <c r="G18" s="13"/>
      <c r="H18" s="16"/>
      <c r="I18" s="17">
        <v>44508</v>
      </c>
      <c r="J18" s="24" t="s">
        <v>13</v>
      </c>
      <c r="K18" s="24" t="s">
        <v>86</v>
      </c>
      <c r="L18" s="46">
        <f>-(1339.1+0.6)</f>
        <v>-1339.6999999999998</v>
      </c>
      <c r="M18" s="25" t="s">
        <v>87</v>
      </c>
      <c r="N18" s="48"/>
      <c r="O18" s="48"/>
      <c r="P18" s="48"/>
    </row>
    <row r="19" spans="1:16" ht="43.2" x14ac:dyDescent="0.3">
      <c r="A19" s="12">
        <v>44725</v>
      </c>
      <c r="B19" s="13" t="s">
        <v>108</v>
      </c>
      <c r="C19" s="14"/>
      <c r="D19" s="15">
        <v>-2390</v>
      </c>
      <c r="E19" s="16"/>
      <c r="F19" s="16"/>
      <c r="G19" s="16"/>
      <c r="H19" s="13"/>
      <c r="I19" s="17">
        <v>44509</v>
      </c>
      <c r="J19" s="24" t="s">
        <v>88</v>
      </c>
      <c r="K19" s="24"/>
      <c r="L19" s="46">
        <v>60</v>
      </c>
      <c r="M19" s="25"/>
      <c r="N19" s="48">
        <f>L19</f>
        <v>60</v>
      </c>
      <c r="O19" s="48"/>
      <c r="P19" s="48"/>
    </row>
    <row r="20" spans="1:16" x14ac:dyDescent="0.3">
      <c r="A20" s="12">
        <v>44725</v>
      </c>
      <c r="B20" s="13" t="s">
        <v>109</v>
      </c>
      <c r="C20" s="14"/>
      <c r="D20" s="32">
        <v>-1412.92</v>
      </c>
      <c r="E20" s="16"/>
      <c r="F20" s="16"/>
      <c r="G20" s="16"/>
      <c r="H20" s="13"/>
      <c r="I20" s="17">
        <v>44514</v>
      </c>
      <c r="J20" s="24" t="s">
        <v>12</v>
      </c>
      <c r="K20" s="24"/>
      <c r="L20" s="46">
        <v>60</v>
      </c>
      <c r="M20" s="25"/>
      <c r="N20" s="48">
        <f t="shared" ref="N20:N26" si="1">L20</f>
        <v>60</v>
      </c>
      <c r="O20" s="48"/>
      <c r="P20" s="48"/>
    </row>
    <row r="21" spans="1:16" x14ac:dyDescent="0.3">
      <c r="A21" s="12">
        <v>44725</v>
      </c>
      <c r="B21" s="13" t="s">
        <v>110</v>
      </c>
      <c r="C21" s="14"/>
      <c r="D21" s="32">
        <v>-150</v>
      </c>
      <c r="E21" s="13"/>
      <c r="F21" s="13"/>
      <c r="G21" s="13"/>
      <c r="H21" s="16"/>
      <c r="I21" s="17">
        <v>44519</v>
      </c>
      <c r="J21" s="24" t="s">
        <v>89</v>
      </c>
      <c r="K21" s="24"/>
      <c r="L21" s="46">
        <v>120</v>
      </c>
      <c r="M21" s="25"/>
      <c r="N21" s="48">
        <f t="shared" si="1"/>
        <v>120</v>
      </c>
      <c r="O21" s="48"/>
      <c r="P21" s="48"/>
    </row>
    <row r="22" spans="1:16" x14ac:dyDescent="0.3">
      <c r="A22" s="12"/>
      <c r="B22" s="13"/>
      <c r="C22" s="14"/>
      <c r="D22" s="32"/>
      <c r="E22" s="16"/>
      <c r="F22" s="16"/>
      <c r="G22" s="16"/>
      <c r="H22" s="16"/>
      <c r="I22" s="17">
        <v>44528</v>
      </c>
      <c r="J22" s="24" t="s">
        <v>90</v>
      </c>
      <c r="K22" s="24">
        <v>1</v>
      </c>
      <c r="L22" s="46">
        <v>60</v>
      </c>
      <c r="M22" s="25"/>
      <c r="N22" s="48">
        <f t="shared" si="1"/>
        <v>60</v>
      </c>
      <c r="O22" s="48"/>
      <c r="P22" s="48"/>
    </row>
    <row r="23" spans="1:16" ht="28.8" x14ac:dyDescent="0.3">
      <c r="A23" s="12"/>
      <c r="B23" s="13"/>
      <c r="C23" s="14"/>
      <c r="D23" s="32"/>
      <c r="E23" s="16">
        <f>D18+D20+D21</f>
        <v>5256.23</v>
      </c>
      <c r="F23" s="16"/>
      <c r="G23" s="16"/>
      <c r="H23" s="16"/>
      <c r="I23" s="17">
        <v>44529</v>
      </c>
      <c r="J23" s="24" t="s">
        <v>91</v>
      </c>
      <c r="K23" s="24"/>
      <c r="L23" s="46">
        <v>60</v>
      </c>
      <c r="M23" s="25"/>
      <c r="N23" s="48">
        <f t="shared" si="1"/>
        <v>60</v>
      </c>
      <c r="O23" s="48"/>
      <c r="P23" s="48"/>
    </row>
    <row r="24" spans="1:16" x14ac:dyDescent="0.3">
      <c r="A24" s="12"/>
      <c r="B24" s="13"/>
      <c r="C24" s="14"/>
      <c r="D24" s="32"/>
      <c r="E24" s="16"/>
      <c r="F24" s="16"/>
      <c r="G24" s="16"/>
      <c r="H24" s="16"/>
      <c r="I24" s="17">
        <v>44550</v>
      </c>
      <c r="J24" s="24" t="s">
        <v>96</v>
      </c>
      <c r="K24" s="24"/>
      <c r="L24" s="46">
        <v>100</v>
      </c>
      <c r="M24" s="25"/>
      <c r="N24" s="48">
        <f t="shared" si="1"/>
        <v>100</v>
      </c>
      <c r="O24" s="48"/>
      <c r="P24" s="48"/>
    </row>
    <row r="25" spans="1:16" x14ac:dyDescent="0.3">
      <c r="A25" s="12"/>
      <c r="B25" s="13"/>
      <c r="C25" s="14"/>
      <c r="D25" s="32"/>
      <c r="E25" s="16"/>
      <c r="F25" s="16"/>
      <c r="G25" s="16"/>
      <c r="H25" s="16"/>
      <c r="I25" s="17">
        <v>44637</v>
      </c>
      <c r="J25" s="24" t="s">
        <v>100</v>
      </c>
      <c r="K25" s="24"/>
      <c r="L25" s="46">
        <v>60</v>
      </c>
      <c r="M25" s="25"/>
      <c r="N25" s="48">
        <f t="shared" si="1"/>
        <v>60</v>
      </c>
      <c r="O25" s="48"/>
      <c r="P25" s="48"/>
    </row>
    <row r="26" spans="1:16" x14ac:dyDescent="0.3">
      <c r="A26" s="12"/>
      <c r="B26" s="13"/>
      <c r="C26" s="14"/>
      <c r="D26" s="32"/>
      <c r="E26" s="16"/>
      <c r="F26" s="16"/>
      <c r="G26" s="16"/>
      <c r="H26" s="16"/>
      <c r="I26" s="17">
        <v>44643</v>
      </c>
      <c r="J26" s="24" t="s">
        <v>101</v>
      </c>
      <c r="K26" s="24"/>
      <c r="L26" s="46">
        <v>60</v>
      </c>
      <c r="M26" s="25"/>
      <c r="N26" s="48">
        <f t="shared" si="1"/>
        <v>60</v>
      </c>
      <c r="O26" s="48"/>
      <c r="P26" s="48"/>
    </row>
    <row r="27" spans="1:16" ht="43.2" x14ac:dyDescent="0.3">
      <c r="A27" s="12"/>
      <c r="B27" s="13"/>
      <c r="C27" s="14"/>
      <c r="D27" s="32"/>
      <c r="E27" s="16"/>
      <c r="F27" s="16"/>
      <c r="G27" s="16"/>
      <c r="H27" s="16"/>
      <c r="I27" s="17">
        <v>44631</v>
      </c>
      <c r="J27" s="24" t="s">
        <v>13</v>
      </c>
      <c r="K27" s="24"/>
      <c r="L27" s="46">
        <v>-460</v>
      </c>
      <c r="M27" s="25" t="s">
        <v>98</v>
      </c>
      <c r="N27" s="48"/>
      <c r="O27" s="48"/>
      <c r="P27" s="48"/>
    </row>
    <row r="28" spans="1:16" ht="86.4" x14ac:dyDescent="0.3">
      <c r="A28" s="12"/>
      <c r="B28" s="13"/>
      <c r="C28" s="14"/>
      <c r="D28" s="32"/>
      <c r="E28" s="16"/>
      <c r="F28" s="16"/>
      <c r="G28" s="16"/>
      <c r="H28" s="16"/>
      <c r="I28" s="17">
        <v>44643</v>
      </c>
      <c r="J28" s="24" t="s">
        <v>13</v>
      </c>
      <c r="K28" s="24"/>
      <c r="L28" s="46">
        <v>-570</v>
      </c>
      <c r="M28" s="25" t="s">
        <v>99</v>
      </c>
      <c r="N28" s="48"/>
      <c r="O28" s="48"/>
      <c r="P28" s="48"/>
    </row>
    <row r="29" spans="1:16" x14ac:dyDescent="0.3">
      <c r="A29" s="12"/>
      <c r="B29" s="13"/>
      <c r="C29" s="14"/>
      <c r="D29" s="32"/>
      <c r="E29" s="16"/>
      <c r="F29" s="16"/>
      <c r="G29" s="16"/>
      <c r="H29" s="16"/>
      <c r="I29" s="17">
        <v>44643</v>
      </c>
      <c r="J29" s="24" t="s">
        <v>14</v>
      </c>
      <c r="K29" s="24"/>
      <c r="L29" s="46">
        <v>-0.6</v>
      </c>
      <c r="M29" s="25" t="s">
        <v>102</v>
      </c>
      <c r="N29" s="48"/>
      <c r="O29" s="48"/>
      <c r="P29" s="48"/>
    </row>
    <row r="30" spans="1:16" x14ac:dyDescent="0.3">
      <c r="A30" s="12"/>
      <c r="B30" s="13"/>
      <c r="C30" s="14"/>
      <c r="D30" s="32"/>
      <c r="E30" s="16"/>
      <c r="F30" s="16"/>
      <c r="G30" s="16"/>
      <c r="H30" s="16"/>
      <c r="I30" s="17"/>
      <c r="J30" s="24"/>
      <c r="K30" s="24"/>
      <c r="L30" s="46"/>
      <c r="M30" s="25"/>
      <c r="N30" s="48"/>
      <c r="O30" s="48"/>
      <c r="P30" s="48"/>
    </row>
    <row r="31" spans="1:16" x14ac:dyDescent="0.3">
      <c r="A31" s="12"/>
      <c r="B31" s="13"/>
      <c r="C31" s="14"/>
      <c r="D31" s="32"/>
      <c r="E31" s="16"/>
      <c r="F31" s="16"/>
      <c r="G31" s="16"/>
      <c r="H31" s="16"/>
      <c r="I31" s="17"/>
      <c r="J31" s="24"/>
      <c r="K31" s="24"/>
      <c r="L31" s="46"/>
      <c r="M31" s="25"/>
      <c r="N31" s="48"/>
      <c r="O31" s="48"/>
      <c r="P31" s="48"/>
    </row>
    <row r="32" spans="1:16" x14ac:dyDescent="0.3">
      <c r="A32" s="12"/>
      <c r="B32" s="13"/>
      <c r="C32" s="14"/>
      <c r="D32" s="32"/>
      <c r="E32" s="16"/>
      <c r="F32" s="16"/>
      <c r="G32" s="16"/>
      <c r="H32" s="16"/>
      <c r="I32" s="17"/>
      <c r="J32" s="24"/>
      <c r="K32" s="24"/>
      <c r="L32" s="46"/>
      <c r="M32" s="25"/>
      <c r="N32" s="48"/>
      <c r="O32" s="48"/>
      <c r="P32" s="48"/>
    </row>
    <row r="33" spans="1:16" x14ac:dyDescent="0.3">
      <c r="A33" s="12"/>
      <c r="B33" s="32"/>
      <c r="C33" s="14"/>
      <c r="D33" s="32"/>
      <c r="E33" s="16"/>
      <c r="F33" s="16"/>
      <c r="G33" s="16"/>
      <c r="H33" s="16"/>
      <c r="I33" s="17"/>
      <c r="J33" s="24"/>
      <c r="K33" s="24"/>
      <c r="L33" s="46"/>
      <c r="M33" s="25"/>
      <c r="N33" s="48"/>
      <c r="O33" s="48"/>
      <c r="P33" s="48"/>
    </row>
    <row r="34" spans="1:16" x14ac:dyDescent="0.3">
      <c r="A34" s="12"/>
      <c r="B34" s="32"/>
      <c r="C34" s="12"/>
      <c r="D34" s="32"/>
      <c r="E34" s="16"/>
      <c r="F34" s="16"/>
      <c r="G34" s="16"/>
      <c r="H34" s="16"/>
      <c r="I34" s="17"/>
      <c r="J34" s="24"/>
      <c r="K34" s="24"/>
      <c r="L34" s="46"/>
      <c r="M34" s="25"/>
      <c r="N34" s="48"/>
      <c r="O34" s="48"/>
      <c r="P34" s="48"/>
    </row>
    <row r="35" spans="1:16" x14ac:dyDescent="0.3">
      <c r="A35" s="12"/>
      <c r="B35" s="32"/>
      <c r="C35" s="32"/>
      <c r="D35" s="32"/>
      <c r="E35" s="16"/>
      <c r="F35" s="16"/>
      <c r="G35" s="16"/>
      <c r="H35" s="16"/>
      <c r="I35" s="17"/>
      <c r="J35" s="24"/>
      <c r="K35" s="24"/>
      <c r="L35" s="46"/>
      <c r="M35" s="25"/>
      <c r="N35" s="48"/>
      <c r="O35" s="48"/>
      <c r="P35" s="48"/>
    </row>
    <row r="36" spans="1:16" x14ac:dyDescent="0.3">
      <c r="A36" s="12"/>
      <c r="B36" s="13"/>
      <c r="C36" s="38"/>
      <c r="D36" s="39"/>
      <c r="E36" s="16"/>
      <c r="F36" s="16"/>
      <c r="G36" s="16"/>
      <c r="H36" s="16"/>
      <c r="I36" s="17"/>
      <c r="J36" s="24"/>
      <c r="K36" s="24"/>
      <c r="L36" s="46"/>
      <c r="M36" s="25"/>
      <c r="N36" s="48"/>
      <c r="O36" s="48"/>
      <c r="P36" s="48"/>
    </row>
    <row r="37" spans="1:16" x14ac:dyDescent="0.3">
      <c r="A37" s="12"/>
      <c r="B37" s="14"/>
      <c r="C37" s="38"/>
      <c r="D37" s="39"/>
      <c r="E37" s="40"/>
      <c r="F37" s="40"/>
      <c r="G37" s="40"/>
      <c r="H37" s="40"/>
      <c r="I37" s="17"/>
      <c r="J37" s="24"/>
      <c r="K37" s="24"/>
      <c r="L37" s="46"/>
      <c r="M37" s="25"/>
      <c r="N37" s="48"/>
      <c r="O37" s="48"/>
      <c r="P37" s="48"/>
    </row>
    <row r="38" spans="1:16" x14ac:dyDescent="0.3">
      <c r="A38" s="12"/>
      <c r="B38" s="38"/>
      <c r="C38" s="38"/>
      <c r="D38" s="41"/>
      <c r="E38" s="40"/>
      <c r="F38" s="40"/>
      <c r="G38" s="40"/>
      <c r="H38" s="16"/>
      <c r="I38" s="17"/>
      <c r="J38" s="24"/>
      <c r="K38" s="24"/>
      <c r="L38" s="46"/>
      <c r="M38" s="25"/>
      <c r="N38" s="48"/>
      <c r="O38" s="48"/>
      <c r="P38" s="48"/>
    </row>
    <row r="39" spans="1:16" x14ac:dyDescent="0.3">
      <c r="A39" s="12"/>
      <c r="B39" s="13"/>
      <c r="C39" s="38"/>
      <c r="D39" s="32"/>
      <c r="E39" s="16"/>
      <c r="F39" s="16"/>
      <c r="G39" s="16"/>
      <c r="H39" s="16"/>
      <c r="I39" s="17"/>
      <c r="J39" s="24"/>
      <c r="K39" s="24"/>
      <c r="L39" s="46"/>
      <c r="M39" s="25"/>
      <c r="N39" s="48"/>
    </row>
    <row r="40" spans="1:16" x14ac:dyDescent="0.3">
      <c r="A40" s="12"/>
      <c r="B40" s="41"/>
      <c r="C40" s="41"/>
      <c r="D40" s="32"/>
      <c r="E40" s="16"/>
      <c r="F40" s="16"/>
      <c r="G40" s="16"/>
      <c r="H40" s="16"/>
      <c r="I40" s="17"/>
      <c r="J40" s="24"/>
      <c r="K40" s="24"/>
      <c r="L40" s="46"/>
      <c r="M40" s="25"/>
      <c r="N40" s="48"/>
    </row>
    <row r="41" spans="1:16" x14ac:dyDescent="0.3">
      <c r="A41" s="12"/>
      <c r="B41" s="41"/>
      <c r="C41" s="41"/>
      <c r="D41" s="32"/>
      <c r="E41" s="16"/>
      <c r="F41" s="16"/>
      <c r="G41" s="16"/>
      <c r="H41" s="16"/>
    </row>
    <row r="42" spans="1:16" x14ac:dyDescent="0.3">
      <c r="A42" s="12"/>
      <c r="B42" s="41"/>
      <c r="C42" s="41"/>
      <c r="D42" s="32"/>
      <c r="E42" s="16"/>
      <c r="F42" s="16"/>
      <c r="G42" s="16"/>
      <c r="H42" s="42"/>
      <c r="I42" s="43"/>
      <c r="J42" s="29"/>
    </row>
    <row r="43" spans="1:16" x14ac:dyDescent="0.3">
      <c r="A43" s="12"/>
      <c r="B43" s="41"/>
      <c r="C43" s="38"/>
      <c r="D43" s="32"/>
      <c r="E43" s="16"/>
      <c r="F43" s="16"/>
      <c r="G43" s="16"/>
      <c r="H43" s="16"/>
      <c r="I43" s="44"/>
    </row>
    <row r="44" spans="1:16" x14ac:dyDescent="0.3">
      <c r="A44" s="12"/>
      <c r="B44" s="41"/>
      <c r="C44" s="41"/>
      <c r="D44" s="32"/>
      <c r="E44" s="16"/>
      <c r="F44" s="16"/>
      <c r="G44" s="16"/>
      <c r="H44" s="16"/>
      <c r="I44" s="44"/>
    </row>
    <row r="45" spans="1:16" x14ac:dyDescent="0.3">
      <c r="A45" s="12"/>
      <c r="B45" s="41"/>
      <c r="C45" s="41"/>
      <c r="D45" s="32"/>
      <c r="E45" s="16"/>
      <c r="F45" s="16"/>
      <c r="G45" s="16"/>
      <c r="H45" s="2"/>
    </row>
    <row r="46" spans="1:16" x14ac:dyDescent="0.3">
      <c r="D46" s="2"/>
      <c r="E46" s="2"/>
      <c r="F46" s="2"/>
      <c r="G46" s="2"/>
      <c r="H46" s="2"/>
    </row>
    <row r="47" spans="1:16" x14ac:dyDescent="0.3">
      <c r="D47" s="2"/>
      <c r="E47" s="2"/>
      <c r="F47" s="2"/>
      <c r="G47" s="2"/>
    </row>
  </sheetData>
  <mergeCells count="4">
    <mergeCell ref="A1:H1"/>
    <mergeCell ref="I1:O1"/>
    <mergeCell ref="Q1:V1"/>
    <mergeCell ref="W1:X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2020-2021</vt:lpstr>
      <vt:lpstr>2021-2022</vt:lpstr>
    </vt:vector>
  </TitlesOfParts>
  <Company>Sabre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Kolek, Agata</dc:creator>
  <dc:description/>
  <cp:lastModifiedBy>Kolek, Agata</cp:lastModifiedBy>
  <cp:revision>3</cp:revision>
  <dcterms:created xsi:type="dcterms:W3CDTF">2019-10-24T07:38:04Z</dcterms:created>
  <dcterms:modified xsi:type="dcterms:W3CDTF">2022-08-29T18:57:43Z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Sabre Inc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